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 activeTab="1"/>
  </bookViews>
  <sheets>
    <sheet name="Tempo de atendimento" sheetId="1" r:id="rId1"/>
    <sheet name="Chegada de clientes por minuto" sheetId="2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L2" i="1"/>
  <c r="L40"/>
  <c r="J40"/>
  <c r="H40"/>
  <c r="B40"/>
  <c r="L39"/>
  <c r="J39"/>
  <c r="H39"/>
  <c r="F39"/>
  <c r="L38"/>
  <c r="J38"/>
  <c r="H38"/>
  <c r="F38"/>
  <c r="B38"/>
  <c r="J37"/>
  <c r="H37"/>
  <c r="F37"/>
  <c r="B37"/>
  <c r="L36"/>
  <c r="J36"/>
  <c r="H36"/>
  <c r="F36"/>
  <c r="D36"/>
  <c r="B36"/>
  <c r="L35"/>
  <c r="H35"/>
  <c r="F35"/>
  <c r="D35"/>
  <c r="B35"/>
  <c r="L34"/>
  <c r="J34"/>
  <c r="H34"/>
  <c r="D34"/>
  <c r="L33"/>
  <c r="J33"/>
  <c r="H33"/>
  <c r="F33"/>
  <c r="L32"/>
  <c r="J32"/>
  <c r="H32"/>
  <c r="F32"/>
  <c r="L31"/>
  <c r="J31"/>
  <c r="H31"/>
  <c r="F31"/>
  <c r="D31"/>
  <c r="B31"/>
  <c r="L30"/>
  <c r="H30"/>
  <c r="F30"/>
  <c r="L29"/>
  <c r="H29"/>
  <c r="F29"/>
  <c r="L28"/>
  <c r="J28"/>
  <c r="H28"/>
  <c r="F28"/>
  <c r="D28"/>
  <c r="B28"/>
  <c r="L27"/>
  <c r="H27"/>
  <c r="F27"/>
  <c r="D27"/>
  <c r="L26"/>
  <c r="J26"/>
  <c r="F26"/>
  <c r="D26"/>
  <c r="B26"/>
  <c r="L25"/>
  <c r="H25"/>
  <c r="D25"/>
  <c r="B25"/>
  <c r="H24"/>
  <c r="F24"/>
  <c r="D24"/>
  <c r="B24"/>
  <c r="H23"/>
  <c r="F23"/>
  <c r="D23"/>
  <c r="H22"/>
  <c r="F22"/>
  <c r="D22"/>
  <c r="L21"/>
  <c r="J21"/>
  <c r="H21"/>
  <c r="F21"/>
  <c r="D21"/>
  <c r="B21"/>
  <c r="L20"/>
  <c r="J20"/>
  <c r="H20"/>
  <c r="F20"/>
  <c r="D20"/>
  <c r="B20"/>
  <c r="L19"/>
  <c r="J19"/>
  <c r="H19"/>
  <c r="F19"/>
  <c r="D19"/>
  <c r="L18"/>
  <c r="J18"/>
  <c r="H18"/>
  <c r="F18"/>
  <c r="D18"/>
  <c r="B18"/>
  <c r="L17"/>
  <c r="J17"/>
  <c r="F17"/>
  <c r="D17"/>
  <c r="L16"/>
  <c r="J16"/>
  <c r="H16"/>
  <c r="F16"/>
  <c r="D16"/>
  <c r="B16"/>
  <c r="L15"/>
  <c r="J15"/>
  <c r="H15"/>
  <c r="F15"/>
  <c r="D15"/>
  <c r="L14"/>
  <c r="J14"/>
  <c r="H14"/>
  <c r="F14"/>
  <c r="D14"/>
  <c r="B14"/>
  <c r="L13"/>
  <c r="J13"/>
  <c r="H13"/>
  <c r="F13"/>
  <c r="D13"/>
  <c r="L12"/>
  <c r="J12"/>
  <c r="H12"/>
  <c r="F12"/>
  <c r="D12"/>
  <c r="L11"/>
  <c r="J11"/>
  <c r="H11"/>
  <c r="F11"/>
  <c r="D11"/>
  <c r="L10"/>
  <c r="J10"/>
  <c r="H10"/>
  <c r="F10"/>
  <c r="D10"/>
  <c r="L9"/>
  <c r="H9"/>
  <c r="F9"/>
  <c r="D9"/>
  <c r="L8"/>
  <c r="J8"/>
  <c r="H8"/>
  <c r="D8"/>
  <c r="L7"/>
  <c r="J7"/>
  <c r="H7"/>
  <c r="F7"/>
  <c r="D7"/>
  <c r="B7"/>
  <c r="L6"/>
  <c r="J6"/>
  <c r="H6"/>
  <c r="F6"/>
  <c r="D6"/>
  <c r="L5"/>
  <c r="J5"/>
  <c r="H5"/>
  <c r="F5"/>
  <c r="D5"/>
  <c r="L4"/>
  <c r="H4"/>
  <c r="F4"/>
  <c r="D4"/>
  <c r="L3"/>
  <c r="J3"/>
  <c r="H3"/>
  <c r="F3"/>
  <c r="D3"/>
  <c r="J2"/>
  <c r="H2"/>
  <c r="D2"/>
  <c r="B2"/>
</calcChain>
</file>

<file path=xl/sharedStrings.xml><?xml version="1.0" encoding="utf-8"?>
<sst xmlns="http://schemas.openxmlformats.org/spreadsheetml/2006/main" count="22" uniqueCount="16">
  <si>
    <t>Atendente 1</t>
  </si>
  <si>
    <t>Atendente 2</t>
  </si>
  <si>
    <t>Atendente 3</t>
  </si>
  <si>
    <t>Atendente 4</t>
  </si>
  <si>
    <t>Atendente 5</t>
  </si>
  <si>
    <t>Atendente 6</t>
  </si>
  <si>
    <t>Chegada de clientes/minuto</t>
  </si>
  <si>
    <t>N° de clientes</t>
  </si>
  <si>
    <t>Frequencia Observada (OI)</t>
  </si>
  <si>
    <t>Frequencia relativa observada</t>
  </si>
  <si>
    <t>Frequencia relativa acumulada observada</t>
  </si>
  <si>
    <t>NC*FO</t>
  </si>
  <si>
    <t>SOMAS</t>
  </si>
  <si>
    <t>Frequencia esperada relativa</t>
  </si>
  <si>
    <t>Frequencia esperada (Ei)</t>
  </si>
  <si>
    <t>(Oi-Ei)^2/Ei</t>
  </si>
</sst>
</file>

<file path=xl/styles.xml><?xml version="1.0" encoding="utf-8"?>
<styleSheet xmlns="http://schemas.openxmlformats.org/spreadsheetml/2006/main">
  <numFmts count="2">
    <numFmt numFmtId="164" formatCode="[$-F400]h:mm:ss\ AM/PM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 applyAlignment="1">
      <alignment horizontal="right" vertical="center"/>
    </xf>
    <xf numFmtId="0" fontId="0" fillId="0" borderId="0" xfId="0" applyNumberFormat="1" applyAlignment="1">
      <alignment horizontal="right" vertical="center"/>
    </xf>
    <xf numFmtId="0" fontId="0" fillId="0" borderId="0" xfId="0" applyNumberFormat="1" applyBorder="1" applyAlignment="1">
      <alignment horizontal="right" vertical="center"/>
    </xf>
    <xf numFmtId="164" fontId="0" fillId="0" borderId="0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2" borderId="1" xfId="0" applyNumberFormat="1" applyFill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1" fontId="0" fillId="0" borderId="1" xfId="0" applyNumberFormat="1" applyBorder="1"/>
    <xf numFmtId="2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cked"/>
        <c:ser>
          <c:idx val="0"/>
          <c:order val="0"/>
          <c:val>
            <c:numRef>
              <c:f>[1]Plan1!$B$2:$B$8</c:f>
              <c:numCache>
                <c:formatCode>General</c:formatCode>
                <c:ptCount val="7"/>
                <c:pt idx="0">
                  <c:v>22</c:v>
                </c:pt>
                <c:pt idx="1">
                  <c:v>33</c:v>
                </c:pt>
                <c:pt idx="2">
                  <c:v>14</c:v>
                </c:pt>
                <c:pt idx="3">
                  <c:v>5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</c:ser>
        <c:ser>
          <c:idx val="1"/>
          <c:order val="1"/>
          <c:val>
            <c:numRef>
              <c:f>[1]Plan1!$G$2:$G$8</c:f>
              <c:numCache>
                <c:formatCode>General</c:formatCode>
                <c:ptCount val="7"/>
                <c:pt idx="0">
                  <c:v>22.354477457712587</c:v>
                </c:pt>
                <c:pt idx="1">
                  <c:v>28.501958758583545</c:v>
                </c:pt>
                <c:pt idx="2">
                  <c:v>18.16999870859701</c:v>
                </c:pt>
                <c:pt idx="3">
                  <c:v>7.7222494511537301</c:v>
                </c:pt>
                <c:pt idx="4">
                  <c:v>2.4614670125552509</c:v>
                </c:pt>
                <c:pt idx="5">
                  <c:v>0.62767408820158899</c:v>
                </c:pt>
                <c:pt idx="6">
                  <c:v>0.13338074374283765</c:v>
                </c:pt>
              </c:numCache>
            </c:numRef>
          </c:val>
        </c:ser>
        <c:marker val="1"/>
        <c:axId val="111817856"/>
        <c:axId val="111819392"/>
      </c:lineChart>
      <c:catAx>
        <c:axId val="111817856"/>
        <c:scaling>
          <c:orientation val="minMax"/>
        </c:scaling>
        <c:axPos val="b"/>
        <c:tickLblPos val="nextTo"/>
        <c:crossAx val="111819392"/>
        <c:crosses val="autoZero"/>
        <c:auto val="1"/>
        <c:lblAlgn val="ctr"/>
        <c:lblOffset val="100"/>
      </c:catAx>
      <c:valAx>
        <c:axId val="111819392"/>
        <c:scaling>
          <c:orientation val="minMax"/>
        </c:scaling>
        <c:axPos val="l"/>
        <c:majorGridlines/>
        <c:numFmt formatCode="General" sourceLinked="1"/>
        <c:tickLblPos val="nextTo"/>
        <c:crossAx val="1118178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533400</xdr:colOff>
      <xdr:row>2</xdr:row>
      <xdr:rowOff>152400</xdr:rowOff>
    </xdr:from>
    <xdr:to>
      <xdr:col>20</xdr:col>
      <xdr:colOff>228600</xdr:colOff>
      <xdr:row>17</xdr:row>
      <xdr:rowOff>38100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P8NA\Fila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2">
          <cell r="B2">
            <v>22</v>
          </cell>
          <cell r="G2">
            <v>22.354477457712587</v>
          </cell>
        </row>
        <row r="3">
          <cell r="B3">
            <v>33</v>
          </cell>
          <cell r="G3">
            <v>28.501958758583545</v>
          </cell>
        </row>
        <row r="4">
          <cell r="B4">
            <v>14</v>
          </cell>
          <cell r="G4">
            <v>18.16999870859701</v>
          </cell>
        </row>
        <row r="5">
          <cell r="B5">
            <v>5</v>
          </cell>
          <cell r="G5">
            <v>7.7222494511537301</v>
          </cell>
        </row>
        <row r="6">
          <cell r="B6">
            <v>5</v>
          </cell>
          <cell r="G6">
            <v>2.4614670125552509</v>
          </cell>
        </row>
        <row r="7">
          <cell r="B7">
            <v>0</v>
          </cell>
          <cell r="G7">
            <v>0.62767408820158899</v>
          </cell>
        </row>
        <row r="8">
          <cell r="B8">
            <v>1</v>
          </cell>
          <cell r="G8">
            <v>0.13338074374283765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0"/>
  <sheetViews>
    <sheetView workbookViewId="0">
      <selection activeCell="M3" sqref="M3"/>
    </sheetView>
  </sheetViews>
  <sheetFormatPr defaultRowHeight="15"/>
  <cols>
    <col min="1" max="1" width="12.5703125" customWidth="1"/>
    <col min="2" max="2" width="13.85546875" customWidth="1"/>
    <col min="3" max="3" width="15.140625" customWidth="1"/>
    <col min="4" max="5" width="16.5703125" customWidth="1"/>
    <col min="6" max="6" width="17.28515625" customWidth="1"/>
    <col min="7" max="7" width="13" customWidth="1"/>
    <col min="8" max="8" width="13.7109375" customWidth="1"/>
    <col min="9" max="9" width="15.42578125" customWidth="1"/>
    <col min="10" max="12" width="12" customWidth="1"/>
  </cols>
  <sheetData>
    <row r="1" spans="1:12">
      <c r="A1" s="5" t="s">
        <v>0</v>
      </c>
      <c r="B1" s="5" t="s">
        <v>0</v>
      </c>
      <c r="C1" s="5" t="s">
        <v>1</v>
      </c>
      <c r="D1" s="6" t="s">
        <v>1</v>
      </c>
      <c r="E1" s="5" t="s">
        <v>2</v>
      </c>
      <c r="F1" s="6" t="s">
        <v>2</v>
      </c>
      <c r="G1" s="5" t="s">
        <v>3</v>
      </c>
      <c r="H1" s="6" t="s">
        <v>3</v>
      </c>
      <c r="I1" s="5" t="s">
        <v>4</v>
      </c>
      <c r="J1" s="5" t="s">
        <v>4</v>
      </c>
      <c r="K1" s="5" t="s">
        <v>5</v>
      </c>
      <c r="L1" s="5" t="s">
        <v>5</v>
      </c>
    </row>
    <row r="2" spans="1:12">
      <c r="A2" s="5">
        <v>3.2407407407407406E-3</v>
      </c>
      <c r="B2" s="6">
        <f>58</f>
        <v>58</v>
      </c>
      <c r="C2" s="5">
        <v>7.0023148148148154E-3</v>
      </c>
      <c r="D2" s="6">
        <f>60*10+5</f>
        <v>605</v>
      </c>
      <c r="E2" s="5">
        <v>1.2731481481481483E-3</v>
      </c>
      <c r="F2" s="6">
        <v>110</v>
      </c>
      <c r="G2" s="5">
        <v>8.5069444444444437E-3</v>
      </c>
      <c r="H2" s="6">
        <f>12*60+15</f>
        <v>735</v>
      </c>
      <c r="I2" s="5">
        <v>3.9699074074074072E-3</v>
      </c>
      <c r="J2" s="7">
        <f>300+43</f>
        <v>343</v>
      </c>
      <c r="K2" s="5">
        <v>0.13680555555555554</v>
      </c>
      <c r="L2" s="10">
        <f>180+17</f>
        <v>197</v>
      </c>
    </row>
    <row r="3" spans="1:12">
      <c r="A3" s="5">
        <v>1.1574074074074073E-3</v>
      </c>
      <c r="B3" s="6">
        <v>60</v>
      </c>
      <c r="C3" s="5">
        <v>2.1990740740740742E-3</v>
      </c>
      <c r="D3" s="6">
        <f>180+10</f>
        <v>190</v>
      </c>
      <c r="E3" s="5">
        <v>3.7037037037037034E-3</v>
      </c>
      <c r="F3" s="6">
        <f>320</f>
        <v>320</v>
      </c>
      <c r="G3" s="5">
        <v>2.9282407407407412E-3</v>
      </c>
      <c r="H3" s="6">
        <f>4*60+13</f>
        <v>253</v>
      </c>
      <c r="I3" s="5">
        <v>1.1226851851851851E-3</v>
      </c>
      <c r="J3" s="7">
        <f>60+37</f>
        <v>97</v>
      </c>
      <c r="K3" s="5">
        <v>0.45902777777777781</v>
      </c>
      <c r="L3" s="7">
        <f>11*60+1</f>
        <v>661</v>
      </c>
    </row>
    <row r="4" spans="1:12">
      <c r="A4" s="5">
        <v>1.3310185185185185E-3</v>
      </c>
      <c r="B4" s="6">
        <v>60</v>
      </c>
      <c r="C4" s="5">
        <v>1.6782407407407406E-3</v>
      </c>
      <c r="D4" s="6">
        <f>120+25</f>
        <v>145</v>
      </c>
      <c r="E4" s="5">
        <v>1.9675925925925928E-3</v>
      </c>
      <c r="F4" s="6">
        <f>120+50</f>
        <v>170</v>
      </c>
      <c r="G4" s="5">
        <v>4.1898148148148146E-3</v>
      </c>
      <c r="H4" s="6">
        <f>360+2</f>
        <v>362</v>
      </c>
      <c r="I4" s="5">
        <v>6.9444444444444447E-4</v>
      </c>
      <c r="J4" s="6">
        <v>60</v>
      </c>
      <c r="K4" s="5">
        <v>0.1277777777777778</v>
      </c>
      <c r="L4" s="7">
        <f>180+4</f>
        <v>184</v>
      </c>
    </row>
    <row r="5" spans="1:12">
      <c r="A5" s="5">
        <v>2.8587962962962963E-3</v>
      </c>
      <c r="B5" s="6">
        <v>60</v>
      </c>
      <c r="C5" s="5">
        <v>1.7592592592592592E-3</v>
      </c>
      <c r="D5" s="6">
        <f>120+32</f>
        <v>152</v>
      </c>
      <c r="E5" s="5">
        <v>3.7615740740740739E-3</v>
      </c>
      <c r="F5" s="6">
        <f>60*5+25</f>
        <v>325</v>
      </c>
      <c r="G5" s="5">
        <v>1.3391203703703704E-2</v>
      </c>
      <c r="H5" s="6">
        <f>60*19+17</f>
        <v>1157</v>
      </c>
      <c r="I5" s="5">
        <v>1.4050925925925927E-2</v>
      </c>
      <c r="J5" s="7">
        <f>60*20+14</f>
        <v>1214</v>
      </c>
      <c r="K5" s="5">
        <v>0.52361111111111114</v>
      </c>
      <c r="L5" s="7">
        <f>60*12+34</f>
        <v>754</v>
      </c>
    </row>
    <row r="6" spans="1:12">
      <c r="A6" s="5">
        <v>7.7777777777777767E-3</v>
      </c>
      <c r="B6" s="6">
        <v>63</v>
      </c>
      <c r="C6" s="5">
        <v>2.0023148148148148E-3</v>
      </c>
      <c r="D6" s="6">
        <f>120+53</f>
        <v>173</v>
      </c>
      <c r="E6" s="5">
        <v>1.0763888888888889E-3</v>
      </c>
      <c r="F6" s="6">
        <f>93</f>
        <v>93</v>
      </c>
      <c r="G6" s="5">
        <v>2.4768518518518516E-3</v>
      </c>
      <c r="H6" s="6">
        <f>180+34</f>
        <v>214</v>
      </c>
      <c r="I6" s="5">
        <v>9.9537037037037042E-4</v>
      </c>
      <c r="J6" s="7">
        <f>60+26</f>
        <v>86</v>
      </c>
      <c r="K6" s="5">
        <v>8.819444444444445E-2</v>
      </c>
      <c r="L6" s="7">
        <f>120+7</f>
        <v>127</v>
      </c>
    </row>
    <row r="7" spans="1:12">
      <c r="A7" s="5">
        <v>2.8009259259259259E-3</v>
      </c>
      <c r="B7" s="6">
        <f>63</f>
        <v>63</v>
      </c>
      <c r="C7" s="5">
        <v>8.3333333333333332E-3</v>
      </c>
      <c r="D7" s="6">
        <f>60*12</f>
        <v>720</v>
      </c>
      <c r="E7" s="5">
        <v>3.8888888888888883E-3</v>
      </c>
      <c r="F7" s="6">
        <f>300+36</f>
        <v>336</v>
      </c>
      <c r="G7" s="5">
        <v>2.5000000000000001E-3</v>
      </c>
      <c r="H7" s="6">
        <f>180+36</f>
        <v>216</v>
      </c>
      <c r="I7" s="5">
        <v>1.9675925925925928E-3</v>
      </c>
      <c r="J7" s="7">
        <f>120+50</f>
        <v>170</v>
      </c>
      <c r="K7" s="5">
        <v>0.46388888888888885</v>
      </c>
      <c r="L7" s="7">
        <f>60*11+8</f>
        <v>668</v>
      </c>
    </row>
    <row r="8" spans="1:12">
      <c r="A8" s="5">
        <v>1.8055555555555557E-3</v>
      </c>
      <c r="B8" s="7">
        <v>64</v>
      </c>
      <c r="C8" s="5">
        <v>2.5231481481481481E-3</v>
      </c>
      <c r="D8" s="6">
        <f>180+38</f>
        <v>218</v>
      </c>
      <c r="E8" s="5">
        <v>7.9861111111111105E-4</v>
      </c>
      <c r="F8" s="6">
        <v>69</v>
      </c>
      <c r="G8" s="5">
        <v>3.1134259259259257E-3</v>
      </c>
      <c r="H8" s="6">
        <f>240+29</f>
        <v>269</v>
      </c>
      <c r="I8" s="5">
        <v>4.3287037037037035E-3</v>
      </c>
      <c r="J8" s="7">
        <f>360+14</f>
        <v>374</v>
      </c>
      <c r="K8" s="5">
        <v>8.6805555555555566E-2</v>
      </c>
      <c r="L8" s="7">
        <f>125</f>
        <v>125</v>
      </c>
    </row>
    <row r="9" spans="1:12">
      <c r="A9" s="5">
        <v>2.2800925925925927E-3</v>
      </c>
      <c r="B9" s="6">
        <v>65</v>
      </c>
      <c r="C9" s="5">
        <v>3.2060185185185191E-3</v>
      </c>
      <c r="D9" s="6">
        <f>60*4+37</f>
        <v>277</v>
      </c>
      <c r="E9" s="5">
        <v>1.1331018518518518E-2</v>
      </c>
      <c r="F9" s="6">
        <f>60*16+19</f>
        <v>979</v>
      </c>
      <c r="G9" s="5">
        <v>2.8356481481481479E-3</v>
      </c>
      <c r="H9" s="6">
        <f>240+5</f>
        <v>245</v>
      </c>
      <c r="I9" s="5">
        <v>7.6388888888888893E-4</v>
      </c>
      <c r="J9" s="6">
        <v>66</v>
      </c>
      <c r="K9" s="5">
        <v>0.13541666666666666</v>
      </c>
      <c r="L9" s="7">
        <f>195</f>
        <v>195</v>
      </c>
    </row>
    <row r="10" spans="1:12">
      <c r="A10" s="5">
        <v>1.8055555555555557E-3</v>
      </c>
      <c r="B10" s="6">
        <v>66</v>
      </c>
      <c r="C10" s="5">
        <v>3.6342592592592594E-3</v>
      </c>
      <c r="D10" s="6">
        <f>60*5+14</f>
        <v>314</v>
      </c>
      <c r="E10" s="5">
        <v>3.6342592592592594E-3</v>
      </c>
      <c r="F10" s="6">
        <f>300+14</f>
        <v>314</v>
      </c>
      <c r="G10" s="5">
        <v>1.7361111111111112E-2</v>
      </c>
      <c r="H10" s="6">
        <f>60*25</f>
        <v>1500</v>
      </c>
      <c r="I10" s="5">
        <v>3.2870370370370367E-3</v>
      </c>
      <c r="J10" s="7">
        <f>240+44</f>
        <v>284</v>
      </c>
      <c r="K10" s="5">
        <v>0.10763888888888888</v>
      </c>
      <c r="L10" s="7">
        <f>155</f>
        <v>155</v>
      </c>
    </row>
    <row r="11" spans="1:12">
      <c r="A11" s="5">
        <v>7.8935185185185185E-3</v>
      </c>
      <c r="B11" s="6">
        <v>66</v>
      </c>
      <c r="C11" s="5">
        <v>5.5902777777777782E-3</v>
      </c>
      <c r="D11" s="6">
        <f>60*8+3</f>
        <v>483</v>
      </c>
      <c r="E11" s="5">
        <v>1.7708333333333332E-3</v>
      </c>
      <c r="F11" s="6">
        <f>120+33</f>
        <v>153</v>
      </c>
      <c r="G11" s="5">
        <v>7.6388888888888886E-3</v>
      </c>
      <c r="H11" s="6">
        <f>60*11</f>
        <v>660</v>
      </c>
      <c r="I11" s="5">
        <v>5.6828703703703702E-3</v>
      </c>
      <c r="J11" s="7">
        <f>60*8+11</f>
        <v>491</v>
      </c>
      <c r="K11" s="5">
        <v>0.16041666666666668</v>
      </c>
      <c r="L11" s="7">
        <f>180+51</f>
        <v>231</v>
      </c>
    </row>
    <row r="12" spans="1:12">
      <c r="A12" s="5">
        <v>2.4467592592592593E-2</v>
      </c>
      <c r="B12" s="6">
        <v>66</v>
      </c>
      <c r="C12" s="5">
        <v>6.4583333333333333E-3</v>
      </c>
      <c r="D12" s="6">
        <f>60*9+18</f>
        <v>558</v>
      </c>
      <c r="E12" s="5">
        <v>7.8472222222222224E-3</v>
      </c>
      <c r="F12" s="6">
        <f>11*60+18</f>
        <v>678</v>
      </c>
      <c r="G12" s="5">
        <v>7.8472222222222224E-3</v>
      </c>
      <c r="H12" s="6">
        <f>660+18</f>
        <v>678</v>
      </c>
      <c r="I12" s="5">
        <v>9.1435185185185185E-4</v>
      </c>
      <c r="J12" s="7">
        <f>60+10</f>
        <v>70</v>
      </c>
      <c r="K12" s="5">
        <v>0.17986111111111111</v>
      </c>
      <c r="L12" s="7">
        <f>4*60+19</f>
        <v>259</v>
      </c>
    </row>
    <row r="13" spans="1:12">
      <c r="A13" s="5">
        <v>2.9282407407407412E-3</v>
      </c>
      <c r="B13" s="7">
        <v>67</v>
      </c>
      <c r="C13" s="5">
        <v>1.4699074074074074E-3</v>
      </c>
      <c r="D13" s="6">
        <f>120+7</f>
        <v>127</v>
      </c>
      <c r="E13" s="5">
        <v>2.2685185185185182E-3</v>
      </c>
      <c r="F13" s="6">
        <f>180+16</f>
        <v>196</v>
      </c>
      <c r="G13" s="5">
        <v>6.5624999999999998E-3</v>
      </c>
      <c r="H13" s="6">
        <f>60*9+27</f>
        <v>567</v>
      </c>
      <c r="I13" s="5">
        <v>9.8495370370370369E-3</v>
      </c>
      <c r="J13" s="7">
        <f>60*14+11</f>
        <v>851</v>
      </c>
      <c r="K13" s="5">
        <v>0.23124999999999998</v>
      </c>
      <c r="L13" s="7">
        <f>300+33</f>
        <v>333</v>
      </c>
    </row>
    <row r="14" spans="1:12">
      <c r="A14" s="5">
        <v>2.9745370370370373E-3</v>
      </c>
      <c r="B14" s="6">
        <f>60+8</f>
        <v>68</v>
      </c>
      <c r="C14" s="5">
        <v>1.4606481481481482E-2</v>
      </c>
      <c r="D14" s="6">
        <f>60*21+2</f>
        <v>1262</v>
      </c>
      <c r="E14" s="5">
        <v>2.3495370370370371E-3</v>
      </c>
      <c r="F14" s="6">
        <f>180+23</f>
        <v>203</v>
      </c>
      <c r="G14" s="5">
        <v>3.645833333333333E-3</v>
      </c>
      <c r="H14" s="6">
        <f>300+15</f>
        <v>315</v>
      </c>
      <c r="I14" s="5">
        <v>6.9328703703703696E-3</v>
      </c>
      <c r="J14" s="7">
        <f>60*9+59</f>
        <v>599</v>
      </c>
      <c r="K14" s="5">
        <v>0.15208333333333332</v>
      </c>
      <c r="L14" s="7">
        <f>180+39</f>
        <v>219</v>
      </c>
    </row>
    <row r="15" spans="1:12">
      <c r="A15" s="5">
        <v>1.4351851851851854E-3</v>
      </c>
      <c r="B15" s="6">
        <v>69</v>
      </c>
      <c r="C15" s="5">
        <v>6.7013888888888887E-3</v>
      </c>
      <c r="D15" s="6">
        <f>60*9+39</f>
        <v>579</v>
      </c>
      <c r="E15" s="5">
        <v>1.6087962962962963E-3</v>
      </c>
      <c r="F15" s="6">
        <f>120+19</f>
        <v>139</v>
      </c>
      <c r="G15" s="5">
        <v>7.1759259259259259E-3</v>
      </c>
      <c r="H15" s="6">
        <f>600+20</f>
        <v>620</v>
      </c>
      <c r="I15" s="5">
        <v>4.5138888888888893E-3</v>
      </c>
      <c r="J15" s="7">
        <f>360+30</f>
        <v>390</v>
      </c>
      <c r="K15" s="5">
        <v>0.17708333333333334</v>
      </c>
      <c r="L15" s="7">
        <f>240+15</f>
        <v>255</v>
      </c>
    </row>
    <row r="16" spans="1:12">
      <c r="A16" s="5">
        <v>2.0601851851851853E-3</v>
      </c>
      <c r="B16" s="7">
        <f>60+10</f>
        <v>70</v>
      </c>
      <c r="C16" s="5">
        <v>2.8240740740740739E-3</v>
      </c>
      <c r="D16" s="6">
        <f>60*4+4</f>
        <v>244</v>
      </c>
      <c r="E16" s="5">
        <v>1.5509259259259261E-3</v>
      </c>
      <c r="F16" s="6">
        <f>120+14</f>
        <v>134</v>
      </c>
      <c r="G16" s="5">
        <v>5.5787037037037038E-3</v>
      </c>
      <c r="H16" s="6">
        <f>60*8+2</f>
        <v>482</v>
      </c>
      <c r="I16" s="5">
        <v>3.6574074074074074E-3</v>
      </c>
      <c r="J16" s="7">
        <f>300+16</f>
        <v>316</v>
      </c>
      <c r="K16" s="5">
        <v>0.26527777777777778</v>
      </c>
      <c r="L16" s="7">
        <f>360+22</f>
        <v>382</v>
      </c>
    </row>
    <row r="17" spans="1:12">
      <c r="A17" s="5">
        <v>1.5046296296296294E-3</v>
      </c>
      <c r="B17" s="8">
        <v>75</v>
      </c>
      <c r="C17" s="5">
        <v>2.3032407407407407E-3</v>
      </c>
      <c r="D17" s="6">
        <f>180+19</f>
        <v>199</v>
      </c>
      <c r="E17" s="9">
        <v>1.068287037037037E-2</v>
      </c>
      <c r="F17" s="8">
        <f>60*15+23</f>
        <v>923</v>
      </c>
      <c r="G17" s="5">
        <v>1.1574074074074073E-3</v>
      </c>
      <c r="H17" s="6">
        <v>100</v>
      </c>
      <c r="I17" s="5">
        <v>2.3321759259259261E-2</v>
      </c>
      <c r="J17" s="7">
        <f>60*33+35</f>
        <v>2015</v>
      </c>
      <c r="K17" s="5">
        <v>0.1173611111111111</v>
      </c>
      <c r="L17" s="7">
        <f>120+49</f>
        <v>169</v>
      </c>
    </row>
    <row r="18" spans="1:12">
      <c r="A18" s="5">
        <v>2.9050925925925928E-3</v>
      </c>
      <c r="B18" s="6">
        <f>6*11+15</f>
        <v>81</v>
      </c>
      <c r="C18" s="5">
        <v>2.1643518518518518E-3</v>
      </c>
      <c r="D18" s="6">
        <f>180+7</f>
        <v>187</v>
      </c>
      <c r="E18" s="9">
        <v>3.483796296296296E-3</v>
      </c>
      <c r="F18" s="8">
        <f>300+1</f>
        <v>301</v>
      </c>
      <c r="G18" s="5">
        <v>2.2673611111111113E-2</v>
      </c>
      <c r="H18" s="6">
        <f>60*32+39</f>
        <v>1959</v>
      </c>
      <c r="I18" s="5">
        <v>4.1319444444444442E-3</v>
      </c>
      <c r="J18" s="7">
        <f>300+57</f>
        <v>357</v>
      </c>
      <c r="K18" s="5">
        <v>0.13680555555555554</v>
      </c>
      <c r="L18" s="7">
        <f>180+17</f>
        <v>197</v>
      </c>
    </row>
    <row r="19" spans="1:12">
      <c r="A19" s="5">
        <v>2.9861111111111113E-3</v>
      </c>
      <c r="B19" s="6">
        <v>85</v>
      </c>
      <c r="C19" s="5">
        <v>4.9421296296296288E-3</v>
      </c>
      <c r="D19" s="6">
        <f>60*7+7</f>
        <v>427</v>
      </c>
      <c r="E19" s="9">
        <v>6.8634259259259256E-3</v>
      </c>
      <c r="F19" s="8">
        <f>60*9+53</f>
        <v>593</v>
      </c>
      <c r="G19" s="5">
        <v>7.1180555555555554E-3</v>
      </c>
      <c r="H19" s="6">
        <f>600+15</f>
        <v>615</v>
      </c>
      <c r="I19" s="5">
        <v>2.4305555555555556E-3</v>
      </c>
      <c r="J19" s="7">
        <f>180+30</f>
        <v>210</v>
      </c>
      <c r="K19" s="5">
        <v>0.10069444444444446</v>
      </c>
      <c r="L19" s="7">
        <f>120+25</f>
        <v>145</v>
      </c>
    </row>
    <row r="20" spans="1:12">
      <c r="A20" s="5">
        <v>7.8125E-3</v>
      </c>
      <c r="B20" s="6">
        <f>86</f>
        <v>86</v>
      </c>
      <c r="C20" s="5">
        <v>1.5509259259259261E-3</v>
      </c>
      <c r="D20" s="6">
        <f>120+14</f>
        <v>134</v>
      </c>
      <c r="E20" s="9">
        <v>1.3888888888888888E-2</v>
      </c>
      <c r="F20" s="8">
        <f>60*20</f>
        <v>1200</v>
      </c>
      <c r="G20" s="5">
        <v>8.0902777777777778E-3</v>
      </c>
      <c r="H20" s="6">
        <f>660+39</f>
        <v>699</v>
      </c>
      <c r="I20" s="5">
        <v>4.3518518518518515E-3</v>
      </c>
      <c r="J20" s="7">
        <f>360+16</f>
        <v>376</v>
      </c>
      <c r="K20" s="5">
        <v>0.13125000000000001</v>
      </c>
      <c r="L20" s="7">
        <f>180+9</f>
        <v>189</v>
      </c>
    </row>
    <row r="21" spans="1:12">
      <c r="A21" s="5">
        <v>3.0208333333333333E-3</v>
      </c>
      <c r="B21" s="7">
        <f>60+26</f>
        <v>86</v>
      </c>
      <c r="C21" s="5">
        <v>2.4305555555555556E-3</v>
      </c>
      <c r="D21" s="6">
        <f>180+30</f>
        <v>210</v>
      </c>
      <c r="E21" s="9">
        <v>1.5740740740740741E-3</v>
      </c>
      <c r="F21" s="8">
        <f>120+16</f>
        <v>136</v>
      </c>
      <c r="G21" s="5">
        <v>5.3125000000000004E-3</v>
      </c>
      <c r="H21" s="6">
        <f>60*7+39</f>
        <v>459</v>
      </c>
      <c r="I21" s="5">
        <v>1.7824074074074072E-3</v>
      </c>
      <c r="J21" s="7">
        <f>120+34</f>
        <v>154</v>
      </c>
      <c r="K21" s="5">
        <v>0.10763888888888888</v>
      </c>
      <c r="L21" s="7">
        <f>120+35</f>
        <v>155</v>
      </c>
    </row>
    <row r="22" spans="1:12">
      <c r="A22" s="5">
        <v>3.0439814814814821E-3</v>
      </c>
      <c r="B22" s="7">
        <v>86</v>
      </c>
      <c r="C22" s="5">
        <v>2.1064814814814813E-3</v>
      </c>
      <c r="D22" s="6">
        <f>180+2</f>
        <v>182</v>
      </c>
      <c r="E22" s="9">
        <v>1.6319444444444445E-3</v>
      </c>
      <c r="F22" s="8">
        <f>120+21</f>
        <v>141</v>
      </c>
      <c r="G22" s="5">
        <v>4.2013888888888891E-3</v>
      </c>
      <c r="H22" s="6">
        <f>360+3</f>
        <v>363</v>
      </c>
      <c r="I22" s="5">
        <v>7.7546296296296304E-4</v>
      </c>
      <c r="J22" s="7">
        <v>67</v>
      </c>
      <c r="K22" s="5">
        <v>4.1666666666666664E-2</v>
      </c>
      <c r="L22" s="6">
        <v>60</v>
      </c>
    </row>
    <row r="23" spans="1:12">
      <c r="A23" s="5">
        <v>4.027777777777778E-2</v>
      </c>
      <c r="B23" s="7">
        <v>87</v>
      </c>
      <c r="C23" s="5">
        <v>3.7615740740740739E-3</v>
      </c>
      <c r="D23" s="6">
        <f>300+25</f>
        <v>325</v>
      </c>
      <c r="E23" s="9">
        <v>1.5393518518518519E-3</v>
      </c>
      <c r="F23" s="8">
        <f>120+13</f>
        <v>133</v>
      </c>
      <c r="G23" s="5">
        <v>2.3148148148148151E-3</v>
      </c>
      <c r="H23" s="6">
        <f>180+20</f>
        <v>200</v>
      </c>
      <c r="I23" s="5">
        <v>1.5277777777777779E-3</v>
      </c>
      <c r="J23" s="7">
        <v>132</v>
      </c>
      <c r="K23" s="5">
        <v>4.041666666666667</v>
      </c>
      <c r="L23" s="6">
        <v>60</v>
      </c>
    </row>
    <row r="24" spans="1:12">
      <c r="A24" s="5">
        <v>2.3611111111111111E-3</v>
      </c>
      <c r="B24" s="6">
        <f>60+29</f>
        <v>89</v>
      </c>
      <c r="C24" s="5">
        <v>2.0833333333333332E-2</v>
      </c>
      <c r="D24" s="6">
        <f>60*30</f>
        <v>1800</v>
      </c>
      <c r="E24" s="9">
        <v>3.1249999999999997E-3</v>
      </c>
      <c r="F24" s="8">
        <f>240+30</f>
        <v>270</v>
      </c>
      <c r="G24" s="5">
        <v>2.8240740740740739E-3</v>
      </c>
      <c r="H24" s="6">
        <f>240+4</f>
        <v>244</v>
      </c>
      <c r="I24" s="5">
        <v>1.0069444444444444E-3</v>
      </c>
      <c r="J24" s="7">
        <v>87</v>
      </c>
      <c r="K24" s="5">
        <v>6.805555555555555E-2</v>
      </c>
      <c r="L24" s="6">
        <v>98</v>
      </c>
    </row>
    <row r="25" spans="1:12">
      <c r="A25" s="5">
        <v>3.5185185185185185E-3</v>
      </c>
      <c r="B25" s="6">
        <f>93</f>
        <v>93</v>
      </c>
      <c r="C25" s="5">
        <v>7.106481481481481E-3</v>
      </c>
      <c r="D25" s="6">
        <f>60*10+14</f>
        <v>614</v>
      </c>
      <c r="E25" s="9">
        <v>8.6805555555555551E-4</v>
      </c>
      <c r="F25" s="8">
        <v>75</v>
      </c>
      <c r="G25" s="5">
        <v>3.2407407407407406E-3</v>
      </c>
      <c r="H25" s="6">
        <f>240+40</f>
        <v>280</v>
      </c>
      <c r="I25" s="5">
        <v>9.9537037037037042E-4</v>
      </c>
      <c r="J25" s="7">
        <v>86</v>
      </c>
      <c r="K25" s="5">
        <v>0.15208333333333332</v>
      </c>
      <c r="L25" s="7">
        <f>180+39</f>
        <v>219</v>
      </c>
    </row>
    <row r="26" spans="1:12">
      <c r="A26" s="5">
        <v>4.3518518518518515E-3</v>
      </c>
      <c r="B26" s="7">
        <f>60+37</f>
        <v>97</v>
      </c>
      <c r="C26" s="5">
        <v>3.645833333333333E-3</v>
      </c>
      <c r="D26" s="6">
        <f>60*5+15</f>
        <v>315</v>
      </c>
      <c r="E26" s="9">
        <v>6.9791666666666674E-3</v>
      </c>
      <c r="F26" s="8">
        <f>60*10+3</f>
        <v>603</v>
      </c>
      <c r="G26" s="5">
        <v>3.472222222222222E-3</v>
      </c>
      <c r="H26" s="6">
        <v>300</v>
      </c>
      <c r="I26" s="5">
        <v>2.3032407407407407E-3</v>
      </c>
      <c r="J26" s="7">
        <f>180+19</f>
        <v>199</v>
      </c>
      <c r="K26" s="5">
        <v>0.6020833333333333</v>
      </c>
      <c r="L26" s="7">
        <f>60*14+27</f>
        <v>867</v>
      </c>
    </row>
    <row r="27" spans="1:12">
      <c r="A27" s="5">
        <v>5.5787037037037038E-3</v>
      </c>
      <c r="B27" s="6">
        <v>98</v>
      </c>
      <c r="C27" s="5">
        <v>7.291666666666667E-4</v>
      </c>
      <c r="D27" s="6">
        <f>63</f>
        <v>63</v>
      </c>
      <c r="E27" s="9">
        <v>1.2893518518518519E-2</v>
      </c>
      <c r="F27" s="8">
        <f>18*60+34</f>
        <v>1114</v>
      </c>
      <c r="G27" s="5">
        <v>2.3726851851851851E-3</v>
      </c>
      <c r="H27" s="6">
        <f>180+25</f>
        <v>205</v>
      </c>
      <c r="I27" s="5">
        <v>2.0949074074074073E-3</v>
      </c>
      <c r="J27" s="7">
        <v>181</v>
      </c>
      <c r="K27" s="5">
        <v>0.10972222222222222</v>
      </c>
      <c r="L27" s="7">
        <f>120+38</f>
        <v>158</v>
      </c>
    </row>
    <row r="28" spans="1:12">
      <c r="A28" s="5">
        <v>1.6319444444444445E-3</v>
      </c>
      <c r="B28" s="8">
        <f>60+38</f>
        <v>98</v>
      </c>
      <c r="C28" s="5">
        <v>9.9537037037037042E-4</v>
      </c>
      <c r="D28" s="6">
        <f>86</f>
        <v>86</v>
      </c>
      <c r="E28" s="9">
        <v>2.8703703703703708E-3</v>
      </c>
      <c r="F28" s="8">
        <f>240+8</f>
        <v>248</v>
      </c>
      <c r="G28" s="5">
        <v>3.1134259259259257E-3</v>
      </c>
      <c r="H28" s="6">
        <f>240+29</f>
        <v>269</v>
      </c>
      <c r="I28" s="5">
        <v>1.0763888888888891E-2</v>
      </c>
      <c r="J28" s="7">
        <f>60*15+30</f>
        <v>930</v>
      </c>
      <c r="K28" s="5">
        <v>0.26805555555555555</v>
      </c>
      <c r="L28" s="7">
        <f>360+26</f>
        <v>386</v>
      </c>
    </row>
    <row r="29" spans="1:12">
      <c r="A29" s="5">
        <v>2.4421296296296296E-3</v>
      </c>
      <c r="B29" s="8">
        <v>98</v>
      </c>
      <c r="C29" s="5">
        <v>7.6388888888888893E-4</v>
      </c>
      <c r="D29" s="6">
        <v>66</v>
      </c>
      <c r="E29" s="9">
        <v>3.0902777777777782E-3</v>
      </c>
      <c r="F29" s="8">
        <f>240+27</f>
        <v>267</v>
      </c>
      <c r="G29" s="5">
        <v>1.2615740740740742E-2</v>
      </c>
      <c r="H29" s="6">
        <f>60*18+10</f>
        <v>1090</v>
      </c>
      <c r="I29" s="5">
        <v>1.2268518518518518E-3</v>
      </c>
      <c r="J29" s="7">
        <v>106</v>
      </c>
      <c r="K29" s="5">
        <v>0.64097222222222217</v>
      </c>
      <c r="L29" s="7">
        <f>60*15+23</f>
        <v>923</v>
      </c>
    </row>
    <row r="30" spans="1:12">
      <c r="A30" s="5">
        <v>2.5231481481481481E-3</v>
      </c>
      <c r="B30" s="6">
        <v>98</v>
      </c>
      <c r="C30" s="5">
        <v>9.8379629629629642E-4</v>
      </c>
      <c r="D30" s="6">
        <v>85</v>
      </c>
      <c r="E30" s="9">
        <v>2.1064814814814813E-3</v>
      </c>
      <c r="F30" s="8">
        <f>180+2</f>
        <v>182</v>
      </c>
      <c r="G30" s="5">
        <v>2.8124999999999995E-3</v>
      </c>
      <c r="H30" s="6">
        <f>240+3</f>
        <v>243</v>
      </c>
      <c r="I30" s="5">
        <v>1.6203703703703703E-3</v>
      </c>
      <c r="J30" s="7">
        <v>140</v>
      </c>
      <c r="K30" s="5">
        <v>0.28958333333333336</v>
      </c>
      <c r="L30" s="7">
        <f>360+57</f>
        <v>417</v>
      </c>
    </row>
    <row r="31" spans="1:12">
      <c r="A31" s="5">
        <v>7.8703703703703705E-4</v>
      </c>
      <c r="B31" s="6">
        <f>60+40</f>
        <v>100</v>
      </c>
      <c r="C31" s="5">
        <v>7.3842592592592597E-3</v>
      </c>
      <c r="D31" s="6">
        <f>60*10+38</f>
        <v>638</v>
      </c>
      <c r="E31" s="9">
        <v>5.7407407407407416E-3</v>
      </c>
      <c r="F31" s="8">
        <f>60*8+16</f>
        <v>496</v>
      </c>
      <c r="G31" s="5">
        <v>2.3726851851851851E-3</v>
      </c>
      <c r="H31" s="6">
        <f>180+25</f>
        <v>205</v>
      </c>
      <c r="I31" s="5">
        <v>5.1967592592592595E-3</v>
      </c>
      <c r="J31" s="7">
        <f>60*7+29</f>
        <v>449</v>
      </c>
      <c r="K31" s="5">
        <v>0.17430555555555557</v>
      </c>
      <c r="L31" s="7">
        <f>240+11</f>
        <v>251</v>
      </c>
    </row>
    <row r="32" spans="1:12">
      <c r="A32" s="5">
        <v>7.5231481481481471E-4</v>
      </c>
      <c r="B32" s="6">
        <v>100</v>
      </c>
      <c r="C32" s="5">
        <v>7.6388888888888893E-4</v>
      </c>
      <c r="D32" s="6">
        <v>66</v>
      </c>
      <c r="E32" s="9">
        <v>1.7592592592592592E-3</v>
      </c>
      <c r="F32" s="8">
        <f>120+32</f>
        <v>152</v>
      </c>
      <c r="G32" s="5">
        <v>2.6041666666666665E-3</v>
      </c>
      <c r="H32" s="6">
        <f>180+45</f>
        <v>225</v>
      </c>
      <c r="I32" s="5">
        <v>2.2916666666666667E-3</v>
      </c>
      <c r="J32" s="7">
        <f>180+18</f>
        <v>198</v>
      </c>
      <c r="K32" s="5">
        <v>0.18402777777777779</v>
      </c>
      <c r="L32" s="7">
        <f>240+25</f>
        <v>265</v>
      </c>
    </row>
    <row r="33" spans="1:12">
      <c r="A33" s="5">
        <v>3.645833333333333E-3</v>
      </c>
      <c r="B33" s="7">
        <v>106</v>
      </c>
      <c r="C33" s="5">
        <v>1.1342592592592591E-3</v>
      </c>
      <c r="D33" s="6">
        <v>98</v>
      </c>
      <c r="E33" s="9">
        <v>1.1342592592592591E-3</v>
      </c>
      <c r="F33" s="8">
        <f>60+38</f>
        <v>98</v>
      </c>
      <c r="G33" s="5">
        <v>9.2013888888888892E-3</v>
      </c>
      <c r="H33" s="6">
        <f>60*13+15</f>
        <v>795</v>
      </c>
      <c r="I33" s="5">
        <v>1.3194444444444443E-3</v>
      </c>
      <c r="J33" s="7">
        <f>60+54</f>
        <v>114</v>
      </c>
      <c r="K33" s="5">
        <v>0.14722222222222223</v>
      </c>
      <c r="L33" s="7">
        <f>180+32</f>
        <v>212</v>
      </c>
    </row>
    <row r="34" spans="1:12">
      <c r="A34" s="5">
        <v>1.1793981481481482E-2</v>
      </c>
      <c r="B34" s="6">
        <v>110</v>
      </c>
      <c r="C34" s="5">
        <v>1.8865740740740742E-3</v>
      </c>
      <c r="D34" s="6">
        <f>120+43</f>
        <v>163</v>
      </c>
      <c r="E34" s="9">
        <v>1.1342592592592591E-3</v>
      </c>
      <c r="F34" s="8">
        <v>98</v>
      </c>
      <c r="G34" s="5">
        <v>6.1805555555555563E-3</v>
      </c>
      <c r="H34" s="6">
        <f>60*8+54</f>
        <v>534</v>
      </c>
      <c r="I34" s="5">
        <v>1.5972222222222221E-3</v>
      </c>
      <c r="J34" s="7">
        <f>120+18</f>
        <v>138</v>
      </c>
      <c r="K34" s="5">
        <v>0.21527777777777779</v>
      </c>
      <c r="L34" s="7">
        <f>300+10</f>
        <v>310</v>
      </c>
    </row>
    <row r="35" spans="1:12">
      <c r="A35" s="5">
        <v>7.291666666666667E-4</v>
      </c>
      <c r="B35" s="7">
        <f>60+54</f>
        <v>114</v>
      </c>
      <c r="C35" s="5">
        <v>4.3981481481481484E-3</v>
      </c>
      <c r="D35" s="6">
        <f>60*6+20</f>
        <v>380</v>
      </c>
      <c r="E35" s="9">
        <v>1.7708333333333332E-3</v>
      </c>
      <c r="F35" s="8">
        <f>120+33</f>
        <v>153</v>
      </c>
      <c r="G35" s="5">
        <v>2.9282407407407412E-3</v>
      </c>
      <c r="H35" s="6">
        <f>240+13</f>
        <v>253</v>
      </c>
      <c r="I35" s="5">
        <v>7.407407407407407E-4</v>
      </c>
      <c r="J35" s="7">
        <v>64</v>
      </c>
      <c r="K35" s="5">
        <v>0.31388888888888888</v>
      </c>
      <c r="L35" s="7">
        <f>60*7+32</f>
        <v>452</v>
      </c>
    </row>
    <row r="36" spans="1:12">
      <c r="A36" s="5">
        <v>2.615740740740741E-3</v>
      </c>
      <c r="B36" s="6">
        <f>60+55</f>
        <v>115</v>
      </c>
      <c r="C36" s="5">
        <v>3.8425925925925923E-3</v>
      </c>
      <c r="D36" s="6">
        <f>300+32</f>
        <v>332</v>
      </c>
      <c r="E36" s="9">
        <v>1.4814814814814814E-3</v>
      </c>
      <c r="F36" s="8">
        <f>120+8</f>
        <v>128</v>
      </c>
      <c r="G36" s="5">
        <v>2.8009259259259259E-3</v>
      </c>
      <c r="H36" s="6">
        <f>240+2</f>
        <v>242</v>
      </c>
      <c r="I36" s="5">
        <v>2.3958333333333336E-3</v>
      </c>
      <c r="J36" s="7">
        <f>180+27</f>
        <v>207</v>
      </c>
      <c r="K36" s="5">
        <v>0.1277777777777778</v>
      </c>
      <c r="L36" s="7">
        <f>180+4</f>
        <v>184</v>
      </c>
    </row>
    <row r="37" spans="1:12">
      <c r="A37" s="5">
        <v>1.4699074074074074E-3</v>
      </c>
      <c r="B37" s="6">
        <f>120+4</f>
        <v>124</v>
      </c>
      <c r="C37" s="5">
        <v>3.472222222222222E-3</v>
      </c>
      <c r="D37" s="6">
        <v>300</v>
      </c>
      <c r="E37" s="9">
        <v>3.645833333333333E-3</v>
      </c>
      <c r="F37" s="8">
        <f>300+15</f>
        <v>315</v>
      </c>
      <c r="G37" s="5">
        <v>1.8287037037037037E-3</v>
      </c>
      <c r="H37" s="6">
        <f>120+38</f>
        <v>158</v>
      </c>
      <c r="I37" s="5">
        <v>5.6597222222222222E-3</v>
      </c>
      <c r="J37" s="7">
        <f>60*8+9</f>
        <v>489</v>
      </c>
      <c r="K37" s="5">
        <v>2.4583333333333335</v>
      </c>
      <c r="L37" s="6">
        <v>660</v>
      </c>
    </row>
    <row r="38" spans="1:12">
      <c r="A38" s="5">
        <v>5.6828703703703702E-3</v>
      </c>
      <c r="B38" s="7">
        <f>125</f>
        <v>125</v>
      </c>
      <c r="C38" s="5"/>
      <c r="D38" s="6"/>
      <c r="E38" s="9">
        <v>4.2476851851851851E-3</v>
      </c>
      <c r="F38" s="8">
        <f>360+7</f>
        <v>367</v>
      </c>
      <c r="G38" s="5">
        <v>1.8981481481481482E-3</v>
      </c>
      <c r="H38" s="6">
        <f>120+44</f>
        <v>164</v>
      </c>
      <c r="I38" s="5">
        <v>9.0972222222222218E-3</v>
      </c>
      <c r="J38" s="7">
        <f>60*13+6</f>
        <v>786</v>
      </c>
      <c r="K38" s="5">
        <v>0.15208333333333332</v>
      </c>
      <c r="L38" s="7">
        <f>180+39</f>
        <v>219</v>
      </c>
    </row>
    <row r="39" spans="1:12">
      <c r="A39" s="5">
        <v>4.108796296296297E-3</v>
      </c>
      <c r="B39" s="6">
        <v>127</v>
      </c>
      <c r="C39" s="5"/>
      <c r="D39" s="6"/>
      <c r="E39" s="9">
        <v>4.9421296296296288E-3</v>
      </c>
      <c r="F39" s="8">
        <f>60*7+7</f>
        <v>427</v>
      </c>
      <c r="G39" s="5">
        <v>4.8842592592592592E-3</v>
      </c>
      <c r="H39" s="6">
        <f>60*7+2</f>
        <v>422</v>
      </c>
      <c r="I39" s="5">
        <v>8.0902777777777778E-3</v>
      </c>
      <c r="J39" s="7">
        <f>60*11+39</f>
        <v>699</v>
      </c>
      <c r="K39" s="5">
        <v>0.12222222222222223</v>
      </c>
      <c r="L39" s="7">
        <f>120+56</f>
        <v>176</v>
      </c>
    </row>
    <row r="40" spans="1:12">
      <c r="A40" s="5">
        <v>2.488425925925926E-3</v>
      </c>
      <c r="B40" s="6">
        <f>120+7</f>
        <v>127</v>
      </c>
      <c r="C40" s="5"/>
      <c r="D40" s="6"/>
      <c r="E40" s="9"/>
      <c r="F40" s="8"/>
      <c r="G40" s="5">
        <v>1.0300925925925926E-3</v>
      </c>
      <c r="H40" s="6">
        <f>60+29</f>
        <v>89</v>
      </c>
      <c r="I40" s="5">
        <v>9.4212962962962957E-3</v>
      </c>
      <c r="J40" s="7">
        <f>60*13+34</f>
        <v>814</v>
      </c>
      <c r="K40" s="5">
        <v>0.17291666666666669</v>
      </c>
      <c r="L40" s="7">
        <f>240+9</f>
        <v>249</v>
      </c>
    </row>
    <row r="42" spans="1:12">
      <c r="A42" s="1"/>
      <c r="B42" s="2"/>
    </row>
    <row r="43" spans="1:12">
      <c r="A43" s="1"/>
      <c r="B43" s="2"/>
    </row>
    <row r="44" spans="1:12">
      <c r="A44" s="1"/>
      <c r="B44" s="2"/>
    </row>
    <row r="45" spans="1:12">
      <c r="A45" s="1"/>
      <c r="B45" s="2"/>
    </row>
    <row r="46" spans="1:12">
      <c r="A46" s="1"/>
      <c r="B46" s="2"/>
    </row>
    <row r="47" spans="1:12">
      <c r="A47" s="1"/>
      <c r="B47" s="2"/>
    </row>
    <row r="48" spans="1:12">
      <c r="A48" s="1"/>
      <c r="B48" s="2"/>
    </row>
    <row r="49" spans="1:2">
      <c r="A49" s="1"/>
      <c r="B49" s="2"/>
    </row>
    <row r="50" spans="1:2">
      <c r="A50" s="1"/>
      <c r="B50" s="2"/>
    </row>
    <row r="51" spans="1:2">
      <c r="A51" s="1"/>
      <c r="B51" s="2"/>
    </row>
    <row r="52" spans="1:2">
      <c r="A52" s="1"/>
      <c r="B52" s="2"/>
    </row>
    <row r="53" spans="1:2">
      <c r="A53" s="1"/>
      <c r="B53" s="2"/>
    </row>
    <row r="54" spans="1:2">
      <c r="A54" s="1"/>
      <c r="B54" s="2"/>
    </row>
    <row r="55" spans="1:2">
      <c r="A55" s="1"/>
      <c r="B55" s="2"/>
    </row>
    <row r="56" spans="1:2">
      <c r="A56" s="1"/>
      <c r="B56" s="2"/>
    </row>
    <row r="57" spans="1:2">
      <c r="A57" s="1"/>
      <c r="B57" s="2"/>
    </row>
    <row r="58" spans="1:2">
      <c r="A58" s="1"/>
      <c r="B58" s="2"/>
    </row>
    <row r="59" spans="1:2">
      <c r="A59" s="1"/>
      <c r="B59" s="2"/>
    </row>
    <row r="60" spans="1:2">
      <c r="A60" s="1"/>
      <c r="B60" s="2"/>
    </row>
    <row r="61" spans="1:2">
      <c r="A61" s="1"/>
      <c r="B61" s="2"/>
    </row>
    <row r="62" spans="1:2">
      <c r="A62" s="1"/>
      <c r="B62" s="2"/>
    </row>
    <row r="63" spans="1:2">
      <c r="A63" s="1"/>
      <c r="B63" s="2"/>
    </row>
    <row r="64" spans="1:2">
      <c r="A64" s="1"/>
      <c r="B64" s="2"/>
    </row>
    <row r="65" spans="1:2">
      <c r="A65" s="1"/>
      <c r="B65" s="2"/>
    </row>
    <row r="66" spans="1:2">
      <c r="A66" s="1"/>
      <c r="B66" s="2"/>
    </row>
    <row r="67" spans="1:2">
      <c r="A67" s="1"/>
      <c r="B67" s="2"/>
    </row>
    <row r="68" spans="1:2">
      <c r="A68" s="1"/>
      <c r="B68" s="2"/>
    </row>
    <row r="69" spans="1:2">
      <c r="A69" s="1"/>
      <c r="B69" s="2"/>
    </row>
    <row r="70" spans="1:2">
      <c r="A70" s="1"/>
      <c r="B70" s="2"/>
    </row>
    <row r="71" spans="1:2">
      <c r="A71" s="1"/>
      <c r="B71" s="2"/>
    </row>
    <row r="72" spans="1:2">
      <c r="A72" s="1"/>
      <c r="B72" s="2"/>
    </row>
    <row r="73" spans="1:2">
      <c r="A73" s="1"/>
      <c r="B73" s="2"/>
    </row>
    <row r="74" spans="1:2">
      <c r="A74" s="1"/>
      <c r="B74" s="2"/>
    </row>
    <row r="75" spans="1:2">
      <c r="A75" s="1"/>
      <c r="B75" s="2"/>
    </row>
    <row r="76" spans="1:2">
      <c r="A76" s="1"/>
      <c r="B76" s="2"/>
    </row>
    <row r="77" spans="1:2">
      <c r="A77" s="1"/>
      <c r="B77" s="2"/>
    </row>
    <row r="78" spans="1:2">
      <c r="A78" s="1"/>
      <c r="B78" s="2"/>
    </row>
    <row r="79" spans="1:2">
      <c r="A79" s="1"/>
      <c r="B79" s="2"/>
    </row>
    <row r="80" spans="1:2">
      <c r="A80" s="4"/>
      <c r="B80" s="3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B1:L81"/>
  <sheetViews>
    <sheetView tabSelected="1" workbookViewId="0">
      <selection activeCell="N6" sqref="N6"/>
    </sheetView>
  </sheetViews>
  <sheetFormatPr defaultRowHeight="15"/>
  <cols>
    <col min="2" max="2" width="21.5703125" customWidth="1"/>
  </cols>
  <sheetData>
    <row r="1" spans="2:12">
      <c r="B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13</v>
      </c>
      <c r="K1" t="s">
        <v>14</v>
      </c>
      <c r="L1" t="s">
        <v>15</v>
      </c>
    </row>
    <row r="2" spans="2:12">
      <c r="B2">
        <v>0</v>
      </c>
      <c r="E2" s="12">
        <v>0</v>
      </c>
      <c r="F2" s="12">
        <v>22</v>
      </c>
      <c r="G2" s="12">
        <v>0.27500000000000002</v>
      </c>
      <c r="H2" s="12">
        <v>0.27500000000000002</v>
      </c>
      <c r="I2" s="12">
        <v>0</v>
      </c>
      <c r="J2" s="11">
        <v>0.27943096822140734</v>
      </c>
      <c r="K2" s="11">
        <v>22.354477457712587</v>
      </c>
      <c r="L2" s="11">
        <v>5.6209888271410522E-3</v>
      </c>
    </row>
    <row r="3" spans="2:12">
      <c r="B3">
        <v>0</v>
      </c>
      <c r="E3" s="12">
        <v>1</v>
      </c>
      <c r="F3" s="12">
        <v>33</v>
      </c>
      <c r="G3" s="12">
        <v>0.41249999999999998</v>
      </c>
      <c r="H3" s="12">
        <v>0.6875</v>
      </c>
      <c r="I3" s="12">
        <v>33</v>
      </c>
      <c r="J3" s="11">
        <v>0.35627448448229432</v>
      </c>
      <c r="K3" s="11">
        <v>28.501958758583545</v>
      </c>
      <c r="L3" s="11">
        <v>0.70985910760923343</v>
      </c>
    </row>
    <row r="4" spans="2:12">
      <c r="B4">
        <v>0</v>
      </c>
      <c r="E4" s="12">
        <v>2</v>
      </c>
      <c r="F4" s="12">
        <v>14</v>
      </c>
      <c r="G4" s="12">
        <v>0.17499999999999999</v>
      </c>
      <c r="H4" s="12">
        <v>0.86250000000000004</v>
      </c>
      <c r="I4" s="12">
        <v>28</v>
      </c>
      <c r="J4" s="11">
        <v>0.22712498385746263</v>
      </c>
      <c r="K4" s="11">
        <v>18.16999870859701</v>
      </c>
      <c r="L4" s="11">
        <v>0.95701103277862631</v>
      </c>
    </row>
    <row r="5" spans="2:12">
      <c r="B5">
        <v>0</v>
      </c>
      <c r="E5" s="12">
        <v>3</v>
      </c>
      <c r="F5" s="12">
        <v>5</v>
      </c>
      <c r="G5" s="12">
        <v>6.25E-2</v>
      </c>
      <c r="H5" s="12">
        <v>0.92500000000000004</v>
      </c>
      <c r="I5" s="12">
        <v>15</v>
      </c>
      <c r="J5" s="11">
        <v>9.6528118139421623E-2</v>
      </c>
      <c r="K5" s="11">
        <v>7.7222494511537301</v>
      </c>
      <c r="L5" s="11">
        <v>0.95964810787090149</v>
      </c>
    </row>
    <row r="6" spans="2:12">
      <c r="B6">
        <v>0</v>
      </c>
      <c r="E6" s="12">
        <v>4</v>
      </c>
      <c r="F6" s="12">
        <v>5</v>
      </c>
      <c r="G6" s="12">
        <v>6.25E-2</v>
      </c>
      <c r="H6" s="12">
        <v>0.98750000000000004</v>
      </c>
      <c r="I6" s="12">
        <v>20</v>
      </c>
      <c r="J6" s="11">
        <v>3.0768337656940637E-2</v>
      </c>
      <c r="K6" s="11">
        <v>2.4614670125552509</v>
      </c>
      <c r="L6" s="11">
        <v>2.6180118179424574</v>
      </c>
    </row>
    <row r="7" spans="2:12">
      <c r="B7">
        <v>0</v>
      </c>
      <c r="E7" s="12">
        <v>5</v>
      </c>
      <c r="F7" s="12">
        <v>0</v>
      </c>
      <c r="G7" s="12">
        <v>0</v>
      </c>
      <c r="H7" s="12">
        <v>0.98750000000000004</v>
      </c>
      <c r="I7" s="12">
        <v>0</v>
      </c>
      <c r="J7" s="11">
        <v>7.845926102519862E-3</v>
      </c>
      <c r="K7" s="11">
        <v>0.62767408820158899</v>
      </c>
      <c r="L7" s="11">
        <v>0.62767408820158899</v>
      </c>
    </row>
    <row r="8" spans="2:12">
      <c r="B8">
        <v>0</v>
      </c>
      <c r="E8" s="12">
        <v>6</v>
      </c>
      <c r="F8" s="12">
        <v>1</v>
      </c>
      <c r="G8" s="12">
        <v>1.2500000000000001E-2</v>
      </c>
      <c r="H8" s="12">
        <v>1</v>
      </c>
      <c r="I8" s="12">
        <v>6</v>
      </c>
      <c r="J8" s="11">
        <v>1.6672592967854705E-3</v>
      </c>
      <c r="K8" s="11">
        <v>0.13338074374283765</v>
      </c>
      <c r="L8" s="11">
        <v>5.6307148561393934</v>
      </c>
    </row>
    <row r="9" spans="2:12">
      <c r="B9">
        <v>0</v>
      </c>
      <c r="E9" s="12" t="s">
        <v>12</v>
      </c>
      <c r="F9" s="12">
        <v>80</v>
      </c>
      <c r="G9" s="12">
        <v>1</v>
      </c>
      <c r="H9" s="12"/>
      <c r="I9" s="12">
        <v>102</v>
      </c>
      <c r="J9" s="11"/>
      <c r="K9" s="11"/>
      <c r="L9" s="11">
        <v>11.508539999369342</v>
      </c>
    </row>
    <row r="10" spans="2:12">
      <c r="B10">
        <v>0</v>
      </c>
    </row>
    <row r="11" spans="2:12">
      <c r="B11">
        <v>0</v>
      </c>
    </row>
    <row r="12" spans="2:12">
      <c r="B12">
        <v>0</v>
      </c>
    </row>
    <row r="13" spans="2:12">
      <c r="B13">
        <v>0</v>
      </c>
    </row>
    <row r="14" spans="2:12">
      <c r="B14">
        <v>0</v>
      </c>
    </row>
    <row r="15" spans="2:12">
      <c r="B15">
        <v>0</v>
      </c>
    </row>
    <row r="16" spans="2:12">
      <c r="B16">
        <v>0</v>
      </c>
    </row>
    <row r="17" spans="2:2">
      <c r="B17">
        <v>0</v>
      </c>
    </row>
    <row r="18" spans="2:2">
      <c r="B18">
        <v>0</v>
      </c>
    </row>
    <row r="19" spans="2:2">
      <c r="B19">
        <v>0</v>
      </c>
    </row>
    <row r="20" spans="2:2">
      <c r="B20">
        <v>0</v>
      </c>
    </row>
    <row r="21" spans="2:2">
      <c r="B21">
        <v>0</v>
      </c>
    </row>
    <row r="22" spans="2:2">
      <c r="B22">
        <v>0</v>
      </c>
    </row>
    <row r="23" spans="2:2">
      <c r="B23">
        <v>0</v>
      </c>
    </row>
    <row r="24" spans="2:2">
      <c r="B24">
        <v>1</v>
      </c>
    </row>
    <row r="25" spans="2:2">
      <c r="B25">
        <v>1</v>
      </c>
    </row>
    <row r="26" spans="2:2">
      <c r="B26">
        <v>1</v>
      </c>
    </row>
    <row r="27" spans="2:2">
      <c r="B27">
        <v>1</v>
      </c>
    </row>
    <row r="28" spans="2:2">
      <c r="B28">
        <v>1</v>
      </c>
    </row>
    <row r="29" spans="2:2">
      <c r="B29">
        <v>1</v>
      </c>
    </row>
    <row r="30" spans="2:2">
      <c r="B30">
        <v>1</v>
      </c>
    </row>
    <row r="31" spans="2:2">
      <c r="B31">
        <v>1</v>
      </c>
    </row>
    <row r="32" spans="2:2">
      <c r="B32">
        <v>1</v>
      </c>
    </row>
    <row r="33" spans="2:2">
      <c r="B33">
        <v>1</v>
      </c>
    </row>
    <row r="34" spans="2:2">
      <c r="B34">
        <v>1</v>
      </c>
    </row>
    <row r="35" spans="2:2">
      <c r="B35">
        <v>1</v>
      </c>
    </row>
    <row r="36" spans="2:2">
      <c r="B36">
        <v>1</v>
      </c>
    </row>
    <row r="37" spans="2:2">
      <c r="B37">
        <v>1</v>
      </c>
    </row>
    <row r="38" spans="2:2">
      <c r="B38">
        <v>1</v>
      </c>
    </row>
    <row r="39" spans="2:2">
      <c r="B39">
        <v>1</v>
      </c>
    </row>
    <row r="40" spans="2:2">
      <c r="B40">
        <v>1</v>
      </c>
    </row>
    <row r="41" spans="2:2">
      <c r="B41">
        <v>1</v>
      </c>
    </row>
    <row r="42" spans="2:2">
      <c r="B42">
        <v>1</v>
      </c>
    </row>
    <row r="43" spans="2:2">
      <c r="B43">
        <v>1</v>
      </c>
    </row>
    <row r="44" spans="2:2">
      <c r="B44">
        <v>1</v>
      </c>
    </row>
    <row r="45" spans="2:2">
      <c r="B45">
        <v>1</v>
      </c>
    </row>
    <row r="46" spans="2:2">
      <c r="B46">
        <v>1</v>
      </c>
    </row>
    <row r="47" spans="2:2">
      <c r="B47">
        <v>1</v>
      </c>
    </row>
    <row r="48" spans="2:2">
      <c r="B48">
        <v>1</v>
      </c>
    </row>
    <row r="49" spans="2:2">
      <c r="B49">
        <v>1</v>
      </c>
    </row>
    <row r="50" spans="2:2">
      <c r="B50">
        <v>1</v>
      </c>
    </row>
    <row r="51" spans="2:2">
      <c r="B51">
        <v>1</v>
      </c>
    </row>
    <row r="52" spans="2:2">
      <c r="B52">
        <v>1</v>
      </c>
    </row>
    <row r="53" spans="2:2">
      <c r="B53">
        <v>1</v>
      </c>
    </row>
    <row r="54" spans="2:2">
      <c r="B54">
        <v>1</v>
      </c>
    </row>
    <row r="55" spans="2:2">
      <c r="B55">
        <v>1</v>
      </c>
    </row>
    <row r="56" spans="2:2">
      <c r="B56">
        <v>1</v>
      </c>
    </row>
    <row r="57" spans="2:2">
      <c r="B57">
        <v>2</v>
      </c>
    </row>
    <row r="58" spans="2:2">
      <c r="B58">
        <v>2</v>
      </c>
    </row>
    <row r="59" spans="2:2">
      <c r="B59">
        <v>2</v>
      </c>
    </row>
    <row r="60" spans="2:2">
      <c r="B60">
        <v>2</v>
      </c>
    </row>
    <row r="61" spans="2:2">
      <c r="B61">
        <v>2</v>
      </c>
    </row>
    <row r="62" spans="2:2">
      <c r="B62">
        <v>2</v>
      </c>
    </row>
    <row r="63" spans="2:2">
      <c r="B63">
        <v>2</v>
      </c>
    </row>
    <row r="64" spans="2:2">
      <c r="B64">
        <v>2</v>
      </c>
    </row>
    <row r="65" spans="2:2">
      <c r="B65">
        <v>2</v>
      </c>
    </row>
    <row r="66" spans="2:2">
      <c r="B66">
        <v>2</v>
      </c>
    </row>
    <row r="67" spans="2:2">
      <c r="B67">
        <v>2</v>
      </c>
    </row>
    <row r="68" spans="2:2">
      <c r="B68">
        <v>2</v>
      </c>
    </row>
    <row r="69" spans="2:2">
      <c r="B69">
        <v>2</v>
      </c>
    </row>
    <row r="70" spans="2:2">
      <c r="B70">
        <v>2</v>
      </c>
    </row>
    <row r="71" spans="2:2">
      <c r="B71">
        <v>3</v>
      </c>
    </row>
    <row r="72" spans="2:2">
      <c r="B72">
        <v>3</v>
      </c>
    </row>
    <row r="73" spans="2:2">
      <c r="B73">
        <v>3</v>
      </c>
    </row>
    <row r="74" spans="2:2">
      <c r="B74">
        <v>3</v>
      </c>
    </row>
    <row r="75" spans="2:2">
      <c r="B75">
        <v>3</v>
      </c>
    </row>
    <row r="76" spans="2:2">
      <c r="B76">
        <v>4</v>
      </c>
    </row>
    <row r="77" spans="2:2">
      <c r="B77">
        <v>4</v>
      </c>
    </row>
    <row r="78" spans="2:2">
      <c r="B78">
        <v>4</v>
      </c>
    </row>
    <row r="79" spans="2:2">
      <c r="B79">
        <v>4</v>
      </c>
    </row>
    <row r="80" spans="2:2">
      <c r="B80">
        <v>4</v>
      </c>
    </row>
    <row r="81" spans="2:2">
      <c r="B81">
        <v>6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Tempo de atendimento</vt:lpstr>
      <vt:lpstr>Chegada de clientes por minuto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CIRO</cp:lastModifiedBy>
  <dcterms:created xsi:type="dcterms:W3CDTF">2012-03-07T12:10:37Z</dcterms:created>
  <dcterms:modified xsi:type="dcterms:W3CDTF">2012-03-07T12:29:20Z</dcterms:modified>
</cp:coreProperties>
</file>